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G:\HR - General\EA\2021 EA\Access period and voting documents\"/>
    </mc:Choice>
  </mc:AlternateContent>
  <xr:revisionPtr revIDLastSave="0" documentId="13_ncr:1_{60BF8786-094C-4D04-8C17-B51EE46C0239}" xr6:coauthVersionLast="46" xr6:coauthVersionMax="46" xr10:uidLastSave="{00000000-0000-0000-0000-000000000000}"/>
  <workbookProtection workbookAlgorithmName="SHA-512" workbookHashValue="gmkoJUmTFh9tYXKajwRQtt7m/pC0VrBplxxCnIl4WeMqbb+SIwEeFwY/r1J7c6/yfsYCtMqN2g827kLL9LExEA==" workbookSaltValue="McruIoJk6Zx+jwEWgoj1/w==" workbookSpinCount="100000" lockStructure="1"/>
  <bookViews>
    <workbookView xWindow="-120" yWindow="-120" windowWidth="29040" windowHeight="15840" xr2:uid="{60FBC227-3F36-4AF6-94B8-3FFF6C376B0B}"/>
  </bookViews>
  <sheets>
    <sheet name="Calculator" sheetId="3" r:id="rId1"/>
    <sheet name="Sheet2" sheetId="2" state="hidden" r:id="rId2"/>
  </sheets>
  <definedNames>
    <definedName name="_xlnm.Print_Area" localSheetId="0">Calculator!$A$1:$E$17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" i="3" l="1"/>
  <c r="C10" i="3"/>
  <c r="C12" i="3" s="1"/>
  <c r="D8" i="3"/>
  <c r="E8" i="3" s="1"/>
  <c r="B12" i="3"/>
  <c r="B14" i="3" s="1"/>
  <c r="B6" i="3"/>
  <c r="B16" i="3" s="1"/>
  <c r="B17" i="3" s="1"/>
  <c r="F14" i="2"/>
  <c r="D14" i="2"/>
  <c r="G14" i="2" s="1"/>
  <c r="H14" i="2" s="1"/>
  <c r="I14" i="2" s="1"/>
  <c r="K14" i="2" s="1"/>
  <c r="L14" i="2" s="1"/>
  <c r="G13" i="2"/>
  <c r="H13" i="2" s="1"/>
  <c r="I13" i="2" s="1"/>
  <c r="K13" i="2" s="1"/>
  <c r="L13" i="2" s="1"/>
  <c r="F13" i="2"/>
  <c r="D13" i="2"/>
  <c r="F12" i="2"/>
  <c r="D12" i="2"/>
  <c r="F11" i="2"/>
  <c r="D11" i="2"/>
  <c r="G11" i="2" s="1"/>
  <c r="H11" i="2" s="1"/>
  <c r="I11" i="2" s="1"/>
  <c r="K11" i="2" s="1"/>
  <c r="L11" i="2" s="1"/>
  <c r="F10" i="2"/>
  <c r="D10" i="2"/>
  <c r="G10" i="2" s="1"/>
  <c r="H10" i="2" s="1"/>
  <c r="I10" i="2" s="1"/>
  <c r="K10" i="2" s="1"/>
  <c r="L10" i="2" s="1"/>
  <c r="F9" i="2"/>
  <c r="D9" i="2"/>
  <c r="G9" i="2" s="1"/>
  <c r="H9" i="2" s="1"/>
  <c r="I9" i="2" s="1"/>
  <c r="K9" i="2" s="1"/>
  <c r="L9" i="2" s="1"/>
  <c r="F8" i="2"/>
  <c r="G8" i="2" s="1"/>
  <c r="H8" i="2" s="1"/>
  <c r="I8" i="2" s="1"/>
  <c r="K8" i="2" s="1"/>
  <c r="L8" i="2" s="1"/>
  <c r="D8" i="2"/>
  <c r="F7" i="2"/>
  <c r="D7" i="2"/>
  <c r="G7" i="2" s="1"/>
  <c r="H7" i="2" s="1"/>
  <c r="I7" i="2" s="1"/>
  <c r="K7" i="2" s="1"/>
  <c r="L7" i="2" s="1"/>
  <c r="F6" i="2"/>
  <c r="D6" i="2"/>
  <c r="F5" i="2"/>
  <c r="D5" i="2"/>
  <c r="G5" i="2" s="1"/>
  <c r="H5" i="2" s="1"/>
  <c r="I5" i="2" s="1"/>
  <c r="K5" i="2" s="1"/>
  <c r="L5" i="2" s="1"/>
  <c r="F4" i="2"/>
  <c r="D4" i="2"/>
  <c r="F3" i="2"/>
  <c r="D3" i="2"/>
  <c r="G3" i="2" s="1"/>
  <c r="H3" i="2" s="1"/>
  <c r="I3" i="2" s="1"/>
  <c r="K3" i="2" s="1"/>
  <c r="L3" i="2" s="1"/>
  <c r="F2" i="2"/>
  <c r="D2" i="2"/>
  <c r="G2" i="2" s="1"/>
  <c r="H2" i="2" s="1"/>
  <c r="I2" i="2" s="1"/>
  <c r="K2" i="2" s="1"/>
  <c r="L2" i="2" s="1"/>
  <c r="C16" i="3" l="1"/>
  <c r="C17" i="3" s="1"/>
  <c r="D6" i="3"/>
  <c r="E6" i="3" s="1"/>
  <c r="D10" i="3"/>
  <c r="E10" i="3" s="1"/>
  <c r="D12" i="3"/>
  <c r="E12" i="3" s="1"/>
  <c r="C14" i="3"/>
  <c r="D14" i="3" s="1"/>
  <c r="E14" i="3" s="1"/>
  <c r="G12" i="2"/>
  <c r="H12" i="2" s="1"/>
  <c r="I12" i="2" s="1"/>
  <c r="K12" i="2" s="1"/>
  <c r="L12" i="2" s="1"/>
  <c r="G4" i="2"/>
  <c r="H4" i="2" s="1"/>
  <c r="I4" i="2" s="1"/>
  <c r="K4" i="2" s="1"/>
  <c r="L4" i="2" s="1"/>
  <c r="G6" i="2"/>
  <c r="H6" i="2" s="1"/>
  <c r="I6" i="2" s="1"/>
  <c r="K6" i="2" s="1"/>
  <c r="L6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Melissa Olsen</author>
  </authors>
  <commentList>
    <comment ref="B10" authorId="0" shapeId="0" xr:uid="{1E66ED3E-C67D-400F-8425-F05BF1A26274}">
      <text>
        <r>
          <rPr>
            <sz val="9"/>
            <color indexed="81"/>
            <rFont val="Tahoma"/>
            <family val="2"/>
          </rPr>
          <t>Insert your current hourly rate here. If you're not sure what this is, check your payslip or ask HR.</t>
        </r>
      </text>
    </comment>
  </commentList>
</comments>
</file>

<file path=xl/sharedStrings.xml><?xml version="1.0" encoding="utf-8"?>
<sst xmlns="http://schemas.openxmlformats.org/spreadsheetml/2006/main" count="40" uniqueCount="40">
  <si>
    <t>New Rate Calculator</t>
  </si>
  <si>
    <t>Classification</t>
  </si>
  <si>
    <t>Original Proposed EA Hrly Rate</t>
  </si>
  <si>
    <t>Proposed weekly EA rate (38 hrs)</t>
  </si>
  <si>
    <t>Minimum All Incl Award Rate</t>
  </si>
  <si>
    <t>Weekly award rate plus 2.5 hours OT    (for daily travel BOOT test)</t>
  </si>
  <si>
    <t>Weekly Difference       (EA v Award)    (Based on 38hrs)</t>
  </si>
  <si>
    <t>Hourly Difference       (EA v Award)    (Based on 38hrs)</t>
  </si>
  <si>
    <t>Revised EA hrly rate</t>
  </si>
  <si>
    <t>Current EA hrly rate</t>
  </si>
  <si>
    <t>Difference ($/hrly)    (Rev. EA v Curr. EA)</t>
  </si>
  <si>
    <t>Difference (%)        (Rev. EA v Curr. EA)</t>
  </si>
  <si>
    <t xml:space="preserve">Trainee </t>
  </si>
  <si>
    <t xml:space="preserve">Civil Grade 1 (TCW1) </t>
  </si>
  <si>
    <t>Civil Grade 2 (TCW2)</t>
  </si>
  <si>
    <t>Civil Grade 3 (TCW3)</t>
  </si>
  <si>
    <t>Jointer Grade 1 (TCJ1)</t>
  </si>
  <si>
    <t>Jointer Grade 2 (TCJ2)</t>
  </si>
  <si>
    <t>Jointer Grade 3 (TCJ3)</t>
  </si>
  <si>
    <t>Splicer Grade 1 (TFS1)</t>
  </si>
  <si>
    <t>Splicer Grade 2 (TFS2)</t>
  </si>
  <si>
    <t>Splicer Grade 3 (TFS3)</t>
  </si>
  <si>
    <t>Technician Grade 1 (TTO1)</t>
  </si>
  <si>
    <t>Technician Grade 2 (TTO2)</t>
  </si>
  <si>
    <t>Technician Grade 3 (TTO3)</t>
  </si>
  <si>
    <t>Current EA Rates</t>
  </si>
  <si>
    <t>Current</t>
  </si>
  <si>
    <t>Select your current position classification:</t>
  </si>
  <si>
    <t>Proposed</t>
  </si>
  <si>
    <t>Difference
$</t>
  </si>
  <si>
    <t>Difference
%</t>
  </si>
  <si>
    <t>EA classification rate</t>
  </si>
  <si>
    <t>Hourly rate (i.e. the amount that you are/will be paid)</t>
  </si>
  <si>
    <t>Weekly rate (i.e. the amount that you are/will be paid)</t>
  </si>
  <si>
    <t>Annual rate (i.e. the amount that you are/will be paid)</t>
  </si>
  <si>
    <t>Your weekly hours are</t>
  </si>
  <si>
    <t>Details</t>
  </si>
  <si>
    <t>Difference between your EA hourly rate and your actual hourly rate</t>
  </si>
  <si>
    <r>
      <rPr>
        <sz val="11"/>
        <color theme="1"/>
        <rFont val="Calibri"/>
        <family val="2"/>
        <scheme val="minor"/>
      </rPr>
      <t xml:space="preserve">The following calculator relates to the proposed 2021 Mirait Technologies Australia (MTA) Enterprise Agreement and should be used as a tool only. 
</t>
    </r>
    <r>
      <rPr>
        <b/>
        <sz val="11"/>
        <color theme="1"/>
        <rFont val="Calibri"/>
        <family val="2"/>
        <scheme val="minor"/>
      </rPr>
      <t xml:space="preserve">
Instructions:
</t>
    </r>
    <r>
      <rPr>
        <sz val="11"/>
        <color theme="1"/>
        <rFont val="Calibri"/>
        <family val="2"/>
        <scheme val="minor"/>
      </rPr>
      <t xml:space="preserve">Please enter your details in the cells highlighted in </t>
    </r>
    <r>
      <rPr>
        <sz val="11"/>
        <color theme="9"/>
        <rFont val="Calibri"/>
        <family val="2"/>
        <scheme val="minor"/>
      </rPr>
      <t>green</t>
    </r>
    <r>
      <rPr>
        <sz val="11"/>
        <color theme="1"/>
        <rFont val="Calibri"/>
        <family val="2"/>
        <scheme val="minor"/>
      </rPr>
      <t>. The remainder of this spreadsheet will automatically populate.</t>
    </r>
  </si>
  <si>
    <t>Click on this cell and then click on the downward arrow located on the right hand side of the cell to reveal a drop down list. Then select your classification from this list.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</si>
</sst>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164" formatCode="&quot;$&quot;#,##0.00"/>
    <numFmt numFmtId="165" formatCode="&quot;$&quot;#,##0.00;[Red]\(&quot;$&quot;#,##0.00\)"/>
    <numFmt numFmtId="166" formatCode="0.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Arial"/>
      <family val="2"/>
    </font>
    <font>
      <sz val="1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9"/>
      <color indexed="81"/>
      <name val="Tahoma"/>
      <family val="2"/>
    </font>
    <font>
      <sz val="11"/>
      <color theme="9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8">
    <xf numFmtId="0" fontId="0" fillId="0" borderId="0" xfId="0"/>
    <xf numFmtId="0" fontId="0" fillId="0" borderId="1" xfId="0" applyBorder="1"/>
    <xf numFmtId="0" fontId="4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2" fillId="0" borderId="1" xfId="0" applyFont="1" applyBorder="1"/>
    <xf numFmtId="44" fontId="0" fillId="0" borderId="1" xfId="1" applyFont="1" applyBorder="1"/>
    <xf numFmtId="164" fontId="0" fillId="3" borderId="1" xfId="0" applyNumberFormat="1" applyFill="1" applyBorder="1" applyAlignment="1">
      <alignment horizontal="center"/>
    </xf>
    <xf numFmtId="165" fontId="5" fillId="0" borderId="1" xfId="1" applyNumberFormat="1" applyFont="1" applyBorder="1"/>
    <xf numFmtId="44" fontId="0" fillId="0" borderId="1" xfId="0" applyNumberFormat="1" applyBorder="1"/>
    <xf numFmtId="44" fontId="0" fillId="0" borderId="2" xfId="1" applyFont="1" applyFill="1" applyBorder="1"/>
    <xf numFmtId="166" fontId="0" fillId="0" borderId="1" xfId="2" applyNumberFormat="1" applyFont="1" applyFill="1" applyBorder="1" applyAlignment="1">
      <alignment horizontal="center"/>
    </xf>
    <xf numFmtId="0" fontId="5" fillId="0" borderId="1" xfId="0" applyFont="1" applyBorder="1"/>
    <xf numFmtId="44" fontId="0" fillId="0" borderId="0" xfId="1" applyFont="1"/>
    <xf numFmtId="164" fontId="0" fillId="0" borderId="1" xfId="0" applyNumberFormat="1" applyFill="1" applyBorder="1" applyAlignment="1">
      <alignment horizontal="center"/>
    </xf>
    <xf numFmtId="44" fontId="0" fillId="0" borderId="0" xfId="1" applyFont="1" applyBorder="1"/>
    <xf numFmtId="166" fontId="0" fillId="0" borderId="1" xfId="2" applyNumberFormat="1" applyFont="1" applyBorder="1"/>
    <xf numFmtId="0" fontId="3" fillId="5" borderId="1" xfId="0" applyFont="1" applyFill="1" applyBorder="1" applyAlignment="1">
      <alignment horizontal="left" vertical="top" wrapText="1"/>
    </xf>
    <xf numFmtId="0" fontId="3" fillId="5" borderId="1" xfId="0" applyFont="1" applyFill="1" applyBorder="1" applyAlignment="1">
      <alignment horizontal="center" vertical="top" wrapText="1"/>
    </xf>
    <xf numFmtId="0" fontId="3" fillId="5" borderId="1" xfId="0" applyFont="1" applyFill="1" applyBorder="1" applyAlignment="1">
      <alignment horizontal="center" vertical="top"/>
    </xf>
    <xf numFmtId="44" fontId="0" fillId="4" borderId="1" xfId="1" applyFont="1" applyFill="1" applyBorder="1" applyProtection="1">
      <protection locked="0"/>
    </xf>
    <xf numFmtId="0" fontId="0" fillId="0" borderId="0" xfId="0" applyBorder="1"/>
    <xf numFmtId="0" fontId="6" fillId="0" borderId="0" xfId="0" applyFont="1" applyAlignment="1">
      <alignment horizontal="left"/>
    </xf>
    <xf numFmtId="0" fontId="0" fillId="4" borderId="1" xfId="0" applyFill="1" applyBorder="1" applyAlignment="1" applyProtection="1">
      <alignment horizontal="left" vertical="top"/>
      <protection locked="0"/>
    </xf>
    <xf numFmtId="0" fontId="3" fillId="0" borderId="3" xfId="0" applyFont="1" applyBorder="1" applyAlignment="1">
      <alignment horizontal="left" vertical="top" wrapText="1"/>
    </xf>
    <xf numFmtId="0" fontId="0" fillId="0" borderId="1" xfId="0" applyBorder="1" applyAlignment="1">
      <alignment horizontal="left" wrapText="1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</xdr:colOff>
      <xdr:row>3</xdr:row>
      <xdr:rowOff>104775</xdr:rowOff>
    </xdr:from>
    <xdr:to>
      <xdr:col>6</xdr:col>
      <xdr:colOff>0</xdr:colOff>
      <xdr:row>4</xdr:row>
      <xdr:rowOff>114301</xdr:rowOff>
    </xdr:to>
    <xdr:cxnSp macro="">
      <xdr:nvCxnSpPr>
        <xdr:cNvPr id="3" name="Straight Arrow Connector 2">
          <a:extLst>
            <a:ext uri="{FF2B5EF4-FFF2-40B4-BE49-F238E27FC236}">
              <a16:creationId xmlns:a16="http://schemas.microsoft.com/office/drawing/2014/main" id="{D1B913DC-2649-4825-B232-2B859F8B0BCB}"/>
            </a:ext>
          </a:extLst>
        </xdr:cNvPr>
        <xdr:cNvCxnSpPr/>
      </xdr:nvCxnSpPr>
      <xdr:spPr>
        <a:xfrm flipH="1" flipV="1">
          <a:off x="8943975" y="1590675"/>
          <a:ext cx="590550" cy="190501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2DDDF8-E196-4785-B3CA-BD52BAA6946B}">
  <sheetPr>
    <pageSetUpPr fitToPage="1"/>
  </sheetPr>
  <dimension ref="A1:K17"/>
  <sheetViews>
    <sheetView tabSelected="1" zoomScaleNormal="100" workbookViewId="0">
      <selection activeCell="B4" sqref="B4:E4"/>
    </sheetView>
  </sheetViews>
  <sheetFormatPr defaultRowHeight="14.4" x14ac:dyDescent="0.3"/>
  <cols>
    <col min="1" max="1" width="72.88671875" customWidth="1"/>
    <col min="2" max="5" width="14.33203125" customWidth="1"/>
  </cols>
  <sheetData>
    <row r="1" spans="1:11" ht="28.8" x14ac:dyDescent="0.55000000000000004">
      <c r="A1" s="24" t="s">
        <v>0</v>
      </c>
      <c r="B1" s="24"/>
    </row>
    <row r="2" spans="1:11" ht="73.2" customHeight="1" x14ac:dyDescent="0.3">
      <c r="A2" s="26" t="s">
        <v>38</v>
      </c>
      <c r="B2" s="26"/>
      <c r="C2" s="26"/>
      <c r="D2" s="26"/>
      <c r="E2" s="26"/>
    </row>
    <row r="3" spans="1:11" ht="30" customHeight="1" x14ac:dyDescent="0.3">
      <c r="A3" s="19" t="s">
        <v>36</v>
      </c>
      <c r="B3" s="20" t="s">
        <v>26</v>
      </c>
      <c r="C3" s="21" t="s">
        <v>28</v>
      </c>
      <c r="D3" s="20" t="s">
        <v>29</v>
      </c>
      <c r="E3" s="20" t="s">
        <v>30</v>
      </c>
    </row>
    <row r="4" spans="1:11" ht="14.4" customHeight="1" x14ac:dyDescent="0.3">
      <c r="A4" t="s">
        <v>27</v>
      </c>
      <c r="B4" s="25"/>
      <c r="C4" s="25"/>
      <c r="D4" s="25"/>
      <c r="E4" s="25"/>
      <c r="G4" s="27" t="s">
        <v>39</v>
      </c>
      <c r="H4" s="27"/>
      <c r="I4" s="27"/>
      <c r="J4" s="27"/>
      <c r="K4" s="27"/>
    </row>
    <row r="5" spans="1:11" x14ac:dyDescent="0.3">
      <c r="G5" s="27"/>
      <c r="H5" s="27"/>
      <c r="I5" s="27"/>
      <c r="J5" s="27"/>
      <c r="K5" s="27"/>
    </row>
    <row r="6" spans="1:11" x14ac:dyDescent="0.3">
      <c r="A6" t="s">
        <v>31</v>
      </c>
      <c r="B6" s="8" t="e">
        <f>VLOOKUP(B4,Sheet2!A2:B14,2,FALSE)</f>
        <v>#N/A</v>
      </c>
      <c r="C6" s="8" t="e">
        <f>VLOOKUP(B4,Sheet2!A2:I14,9,FALSE)</f>
        <v>#N/A</v>
      </c>
      <c r="D6" s="11" t="e">
        <f>C6-B6</f>
        <v>#N/A</v>
      </c>
      <c r="E6" s="18" t="e">
        <f>D6/B6</f>
        <v>#N/A</v>
      </c>
      <c r="G6" s="27"/>
      <c r="H6" s="27"/>
      <c r="I6" s="27"/>
      <c r="J6" s="27"/>
      <c r="K6" s="27"/>
    </row>
    <row r="7" spans="1:11" x14ac:dyDescent="0.3">
      <c r="G7" s="27"/>
      <c r="H7" s="27"/>
      <c r="I7" s="27"/>
      <c r="J7" s="27"/>
      <c r="K7" s="27"/>
    </row>
    <row r="8" spans="1:11" x14ac:dyDescent="0.3">
      <c r="A8" t="s">
        <v>35</v>
      </c>
      <c r="B8" s="1">
        <v>40</v>
      </c>
      <c r="C8" s="1">
        <v>38</v>
      </c>
      <c r="D8" s="1">
        <f>C8-B8</f>
        <v>-2</v>
      </c>
      <c r="E8" s="18">
        <f>D8/B8</f>
        <v>-0.05</v>
      </c>
    </row>
    <row r="10" spans="1:11" x14ac:dyDescent="0.3">
      <c r="A10" t="s">
        <v>32</v>
      </c>
      <c r="B10" s="22"/>
      <c r="C10" s="11">
        <f>(B10*41)/38*1.025</f>
        <v>0</v>
      </c>
      <c r="D10" s="11">
        <f>C10-B10</f>
        <v>0</v>
      </c>
      <c r="E10" s="18" t="e">
        <f>D10/B10</f>
        <v>#DIV/0!</v>
      </c>
    </row>
    <row r="11" spans="1:11" x14ac:dyDescent="0.3">
      <c r="B11" s="15"/>
    </row>
    <row r="12" spans="1:11" x14ac:dyDescent="0.3">
      <c r="A12" t="s">
        <v>33</v>
      </c>
      <c r="B12" s="8">
        <f>B10*41</f>
        <v>0</v>
      </c>
      <c r="C12" s="11">
        <f>C10*38</f>
        <v>0</v>
      </c>
      <c r="D12" s="11">
        <f>C12-B12</f>
        <v>0</v>
      </c>
      <c r="E12" s="18" t="e">
        <f>D12/B12</f>
        <v>#DIV/0!</v>
      </c>
    </row>
    <row r="13" spans="1:11" x14ac:dyDescent="0.3">
      <c r="B13" s="15"/>
    </row>
    <row r="14" spans="1:11" x14ac:dyDescent="0.3">
      <c r="A14" t="s">
        <v>34</v>
      </c>
      <c r="B14" s="8">
        <f>B12*52</f>
        <v>0</v>
      </c>
      <c r="C14" s="11">
        <f>C12*52</f>
        <v>0</v>
      </c>
      <c r="D14" s="11">
        <f>C14-B14</f>
        <v>0</v>
      </c>
      <c r="E14" s="18" t="e">
        <f>D14/B14</f>
        <v>#DIV/0!</v>
      </c>
    </row>
    <row r="15" spans="1:11" x14ac:dyDescent="0.3">
      <c r="B15" s="17"/>
    </row>
    <row r="16" spans="1:11" x14ac:dyDescent="0.3">
      <c r="A16" t="s">
        <v>37</v>
      </c>
      <c r="B16" s="8" t="e">
        <f>B10-B6</f>
        <v>#N/A</v>
      </c>
      <c r="C16" s="8" t="e">
        <f>C10-C6</f>
        <v>#N/A</v>
      </c>
      <c r="D16" s="23"/>
      <c r="E16" s="23"/>
      <c r="F16" s="23"/>
    </row>
    <row r="17" spans="2:3" x14ac:dyDescent="0.3">
      <c r="B17" s="18" t="e">
        <f>B16/B6</f>
        <v>#N/A</v>
      </c>
      <c r="C17" s="18" t="e">
        <f>C16/C6</f>
        <v>#N/A</v>
      </c>
    </row>
  </sheetData>
  <sheetProtection selectLockedCells="1"/>
  <mergeCells count="4">
    <mergeCell ref="A1:B1"/>
    <mergeCell ref="B4:E4"/>
    <mergeCell ref="A2:E2"/>
    <mergeCell ref="G4:K7"/>
  </mergeCells>
  <pageMargins left="0.7" right="0.7" top="0.75" bottom="0.75" header="0.3" footer="0.3"/>
  <pageSetup paperSize="9" orientation="landscape" verticalDpi="0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C019194-C26F-49A8-A209-DBFE94927D87}">
          <x14:formula1>
            <xm:f>Sheet2!$A$2:$A$14</xm:f>
          </x14:formula1>
          <xm:sqref>B4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69DA8D-9615-42A8-A0B8-A58DC74AE0D2}">
  <dimension ref="A1:L14"/>
  <sheetViews>
    <sheetView workbookViewId="0">
      <selection activeCell="F19" sqref="F19"/>
    </sheetView>
  </sheetViews>
  <sheetFormatPr defaultRowHeight="14.4" x14ac:dyDescent="0.3"/>
  <cols>
    <col min="1" max="1" width="26" customWidth="1"/>
    <col min="2" max="12" width="11.5546875" customWidth="1"/>
  </cols>
  <sheetData>
    <row r="1" spans="1:12" ht="100.8" x14ac:dyDescent="0.3">
      <c r="A1" s="2" t="s">
        <v>1</v>
      </c>
      <c r="B1" s="2" t="s">
        <v>25</v>
      </c>
      <c r="C1" s="3" t="s">
        <v>2</v>
      </c>
      <c r="D1" s="4" t="s">
        <v>3</v>
      </c>
      <c r="E1" s="4" t="s">
        <v>4</v>
      </c>
      <c r="F1" s="5" t="s">
        <v>5</v>
      </c>
      <c r="G1" s="5" t="s">
        <v>6</v>
      </c>
      <c r="H1" s="5" t="s">
        <v>7</v>
      </c>
      <c r="I1" s="6" t="s">
        <v>8</v>
      </c>
      <c r="J1" s="5" t="s">
        <v>9</v>
      </c>
      <c r="K1" s="5" t="s">
        <v>10</v>
      </c>
      <c r="L1" s="5" t="s">
        <v>11</v>
      </c>
    </row>
    <row r="2" spans="1:12" x14ac:dyDescent="0.3">
      <c r="A2" s="7" t="s">
        <v>12</v>
      </c>
      <c r="B2" s="16">
        <v>23.41</v>
      </c>
      <c r="C2" s="8">
        <v>25.258157894736843</v>
      </c>
      <c r="D2" s="8">
        <f>C2*38</f>
        <v>959.81000000000006</v>
      </c>
      <c r="E2" s="9">
        <v>23.409002024291496</v>
      </c>
      <c r="F2" s="8">
        <f>(E2*38)+(E2*2.5*1.5)</f>
        <v>977.32583451416997</v>
      </c>
      <c r="G2" s="10">
        <f>D2-F2</f>
        <v>-17.51583451416991</v>
      </c>
      <c r="H2" s="10">
        <f>G2/38</f>
        <v>-0.46094301353078709</v>
      </c>
      <c r="I2" s="11">
        <f>IF(H2&lt;0,(C2+-H2),C2)</f>
        <v>25.719100908267631</v>
      </c>
      <c r="J2" s="8">
        <v>21.821983413719995</v>
      </c>
      <c r="K2" s="12">
        <f>I2-J2</f>
        <v>3.8971174945476363</v>
      </c>
      <c r="L2" s="13">
        <f>K2/J2</f>
        <v>0.17858676824478872</v>
      </c>
    </row>
    <row r="3" spans="1:12" x14ac:dyDescent="0.3">
      <c r="A3" s="7" t="s">
        <v>13</v>
      </c>
      <c r="B3" s="16">
        <v>24.13</v>
      </c>
      <c r="C3" s="8">
        <v>26.034999999999997</v>
      </c>
      <c r="D3" s="8">
        <f t="shared" ref="D3:D14" si="0">C3*38</f>
        <v>989.32999999999993</v>
      </c>
      <c r="E3" s="9">
        <v>24.128559716599188</v>
      </c>
      <c r="F3" s="8">
        <f t="shared" ref="F3:F14" si="1">(E3*38)+(E3*2.5*1.5)</f>
        <v>1007.3673681680161</v>
      </c>
      <c r="G3" s="10">
        <f t="shared" ref="G3:G14" si="2">D3-F3</f>
        <v>-18.037368168016201</v>
      </c>
      <c r="H3" s="10">
        <f t="shared" ref="H3:H14" si="3">G3/38</f>
        <v>-0.4746675833688474</v>
      </c>
      <c r="I3" s="11">
        <f t="shared" ref="I3:I14" si="4">IF(H3&lt;0,(C3+-H3),C3)</f>
        <v>26.509667583368845</v>
      </c>
      <c r="J3" s="8">
        <v>22.632205570169997</v>
      </c>
      <c r="K3" s="12">
        <f t="shared" ref="K3:K14" si="5">I3-J3</f>
        <v>3.8774620131988478</v>
      </c>
      <c r="L3" s="13">
        <f t="shared" ref="L3:L14" si="6">K3/J3</f>
        <v>0.17132497321911358</v>
      </c>
    </row>
    <row r="4" spans="1:12" x14ac:dyDescent="0.3">
      <c r="A4" s="7" t="s">
        <v>14</v>
      </c>
      <c r="B4" s="16">
        <v>24.87</v>
      </c>
      <c r="C4" s="8">
        <v>26.833421052631582</v>
      </c>
      <c r="D4" s="8">
        <f t="shared" si="0"/>
        <v>1019.6700000000001</v>
      </c>
      <c r="E4" s="9">
        <v>24.868386639676118</v>
      </c>
      <c r="F4" s="8">
        <f t="shared" si="1"/>
        <v>1038.2551422064778</v>
      </c>
      <c r="G4" s="10">
        <f t="shared" si="2"/>
        <v>-18.585142206477713</v>
      </c>
      <c r="H4" s="10">
        <f t="shared" si="3"/>
        <v>-0.4890826896441503</v>
      </c>
      <c r="I4" s="11">
        <f t="shared" si="4"/>
        <v>27.322503742275732</v>
      </c>
      <c r="J4" s="8">
        <v>23.896152134231997</v>
      </c>
      <c r="K4" s="12">
        <f t="shared" si="5"/>
        <v>3.4263516080437348</v>
      </c>
      <c r="L4" s="13">
        <f t="shared" si="6"/>
        <v>0.14338507676034493</v>
      </c>
    </row>
    <row r="5" spans="1:12" x14ac:dyDescent="0.3">
      <c r="A5" s="14" t="s">
        <v>15</v>
      </c>
      <c r="B5" s="16">
        <v>28.152519196115993</v>
      </c>
      <c r="C5" s="8">
        <v>30.375086501072516</v>
      </c>
      <c r="D5" s="8">
        <f t="shared" si="0"/>
        <v>1154.2532870407556</v>
      </c>
      <c r="E5" s="9">
        <v>26.601371457489876</v>
      </c>
      <c r="F5" s="8">
        <f t="shared" si="1"/>
        <v>1110.6072583502023</v>
      </c>
      <c r="G5" s="10">
        <f t="shared" si="2"/>
        <v>43.646028690553294</v>
      </c>
      <c r="H5" s="10">
        <f t="shared" si="3"/>
        <v>1.1485797023829813</v>
      </c>
      <c r="I5" s="11">
        <f t="shared" si="4"/>
        <v>30.375086501072516</v>
      </c>
      <c r="J5" s="8">
        <v>28.152519196115993</v>
      </c>
      <c r="K5" s="12">
        <f t="shared" si="5"/>
        <v>2.2225673049565238</v>
      </c>
      <c r="L5" s="13">
        <f t="shared" si="6"/>
        <v>7.8947368421052558E-2</v>
      </c>
    </row>
    <row r="6" spans="1:12" x14ac:dyDescent="0.3">
      <c r="A6" s="7" t="s">
        <v>16</v>
      </c>
      <c r="B6" s="16">
        <v>26.402439338183996</v>
      </c>
      <c r="C6" s="8">
        <v>28.486842443830099</v>
      </c>
      <c r="D6" s="8">
        <f t="shared" si="0"/>
        <v>1082.5000128655438</v>
      </c>
      <c r="E6" s="9">
        <v>26.114944331983803</v>
      </c>
      <c r="F6" s="8">
        <f t="shared" si="1"/>
        <v>1090.2989258603238</v>
      </c>
      <c r="G6" s="10">
        <f t="shared" si="2"/>
        <v>-7.7989129947800393</v>
      </c>
      <c r="H6" s="10">
        <f t="shared" si="3"/>
        <v>-0.20523455249421155</v>
      </c>
      <c r="I6" s="11">
        <f t="shared" si="4"/>
        <v>28.69207699632431</v>
      </c>
      <c r="J6" s="8">
        <v>26.402439338183996</v>
      </c>
      <c r="K6" s="12">
        <f t="shared" si="5"/>
        <v>2.2896376581403146</v>
      </c>
      <c r="L6" s="13">
        <f t="shared" si="6"/>
        <v>8.6720686252234738E-2</v>
      </c>
    </row>
    <row r="7" spans="1:12" x14ac:dyDescent="0.3">
      <c r="A7" s="1" t="s">
        <v>17</v>
      </c>
      <c r="B7" s="16">
        <v>27.687991826417996</v>
      </c>
      <c r="C7" s="8">
        <v>29.873885917977312</v>
      </c>
      <c r="D7" s="8">
        <f t="shared" si="0"/>
        <v>1135.2076648831378</v>
      </c>
      <c r="E7" s="9">
        <v>26.925713562753032</v>
      </c>
      <c r="F7" s="8">
        <f t="shared" si="1"/>
        <v>1124.1485412449392</v>
      </c>
      <c r="G7" s="10">
        <f t="shared" si="2"/>
        <v>11.059123638198571</v>
      </c>
      <c r="H7" s="10">
        <f t="shared" si="3"/>
        <v>0.29102956942627817</v>
      </c>
      <c r="I7" s="11">
        <f t="shared" si="4"/>
        <v>29.873885917977312</v>
      </c>
      <c r="J7" s="8">
        <v>27.687991826417996</v>
      </c>
      <c r="K7" s="12">
        <f t="shared" si="5"/>
        <v>2.1858940915593159</v>
      </c>
      <c r="L7" s="13">
        <f t="shared" si="6"/>
        <v>7.8947368421052655E-2</v>
      </c>
    </row>
    <row r="8" spans="1:12" x14ac:dyDescent="0.3">
      <c r="A8" s="1" t="s">
        <v>18</v>
      </c>
      <c r="B8" s="16">
        <v>31.674284836151998</v>
      </c>
      <c r="C8" s="8">
        <v>34.174886270585056</v>
      </c>
      <c r="D8" s="8">
        <f t="shared" si="0"/>
        <v>1298.6456782822322</v>
      </c>
      <c r="E8" s="9">
        <v>28.648563765182185</v>
      </c>
      <c r="F8" s="8">
        <f t="shared" si="1"/>
        <v>1196.0775371963562</v>
      </c>
      <c r="G8" s="10">
        <f t="shared" si="2"/>
        <v>102.56814108587605</v>
      </c>
      <c r="H8" s="10">
        <f t="shared" si="3"/>
        <v>2.6991616075230538</v>
      </c>
      <c r="I8" s="11">
        <f t="shared" si="4"/>
        <v>34.174886270585056</v>
      </c>
      <c r="J8" s="8">
        <v>31.674284836151998</v>
      </c>
      <c r="K8" s="12">
        <f t="shared" si="5"/>
        <v>2.500601434433058</v>
      </c>
      <c r="L8" s="13">
        <f t="shared" si="6"/>
        <v>7.8947368421052808E-2</v>
      </c>
    </row>
    <row r="9" spans="1:12" x14ac:dyDescent="0.3">
      <c r="A9" s="7" t="s">
        <v>19</v>
      </c>
      <c r="B9" s="16">
        <v>26.402439338183996</v>
      </c>
      <c r="C9" s="8">
        <v>28.486842443830099</v>
      </c>
      <c r="D9" s="8">
        <f t="shared" si="0"/>
        <v>1082.5000128655438</v>
      </c>
      <c r="E9" s="9">
        <v>26.114944331983803</v>
      </c>
      <c r="F9" s="8">
        <f t="shared" si="1"/>
        <v>1090.2989258603238</v>
      </c>
      <c r="G9" s="10">
        <f t="shared" si="2"/>
        <v>-7.7989129947800393</v>
      </c>
      <c r="H9" s="10">
        <f t="shared" si="3"/>
        <v>-0.20523455249421155</v>
      </c>
      <c r="I9" s="11">
        <f t="shared" si="4"/>
        <v>28.69207699632431</v>
      </c>
      <c r="J9" s="8">
        <v>26.402439338183996</v>
      </c>
      <c r="K9" s="12">
        <f t="shared" si="5"/>
        <v>2.2896376581403146</v>
      </c>
      <c r="L9" s="13">
        <f t="shared" si="6"/>
        <v>8.6720686252234738E-2</v>
      </c>
    </row>
    <row r="10" spans="1:12" x14ac:dyDescent="0.3">
      <c r="A10" s="1" t="s">
        <v>20</v>
      </c>
      <c r="B10" s="16">
        <v>27.687991826417996</v>
      </c>
      <c r="C10" s="8">
        <v>29.873885917977312</v>
      </c>
      <c r="D10" s="8">
        <f t="shared" si="0"/>
        <v>1135.2076648831378</v>
      </c>
      <c r="E10" s="9">
        <v>26.925713562753032</v>
      </c>
      <c r="F10" s="8">
        <f t="shared" si="1"/>
        <v>1124.1485412449392</v>
      </c>
      <c r="G10" s="10">
        <f t="shared" si="2"/>
        <v>11.059123638198571</v>
      </c>
      <c r="H10" s="10">
        <f t="shared" si="3"/>
        <v>0.29102956942627817</v>
      </c>
      <c r="I10" s="11">
        <f t="shared" si="4"/>
        <v>29.873885917977312</v>
      </c>
      <c r="J10" s="8">
        <v>27.687991826417996</v>
      </c>
      <c r="K10" s="12">
        <f t="shared" si="5"/>
        <v>2.1858940915593159</v>
      </c>
      <c r="L10" s="13">
        <f t="shared" si="6"/>
        <v>7.8947368421052655E-2</v>
      </c>
    </row>
    <row r="11" spans="1:12" x14ac:dyDescent="0.3">
      <c r="A11" s="1" t="s">
        <v>21</v>
      </c>
      <c r="B11" s="16">
        <v>31.674284836151998</v>
      </c>
      <c r="C11" s="8">
        <v>34.174886270585056</v>
      </c>
      <c r="D11" s="8">
        <f t="shared" si="0"/>
        <v>1298.6456782822322</v>
      </c>
      <c r="E11" s="9">
        <v>28.648563765182185</v>
      </c>
      <c r="F11" s="8">
        <f t="shared" si="1"/>
        <v>1196.0775371963562</v>
      </c>
      <c r="G11" s="10">
        <f t="shared" si="2"/>
        <v>102.56814108587605</v>
      </c>
      <c r="H11" s="10">
        <f t="shared" si="3"/>
        <v>2.6991616075230538</v>
      </c>
      <c r="I11" s="11">
        <f t="shared" si="4"/>
        <v>34.174886270585056</v>
      </c>
      <c r="J11" s="8">
        <v>31.674284836151998</v>
      </c>
      <c r="K11" s="12">
        <f t="shared" si="5"/>
        <v>2.500601434433058</v>
      </c>
      <c r="L11" s="13">
        <f t="shared" si="6"/>
        <v>7.8947368421052808E-2</v>
      </c>
    </row>
    <row r="12" spans="1:12" x14ac:dyDescent="0.3">
      <c r="A12" s="7" t="s">
        <v>22</v>
      </c>
      <c r="B12" s="16">
        <v>25.38</v>
      </c>
      <c r="C12" s="8">
        <v>27.383684210526315</v>
      </c>
      <c r="D12" s="8">
        <f t="shared" si="0"/>
        <v>1040.58</v>
      </c>
      <c r="E12" s="9">
        <v>25.375117408906885</v>
      </c>
      <c r="F12" s="8">
        <f t="shared" si="1"/>
        <v>1059.4111518218624</v>
      </c>
      <c r="G12" s="10">
        <f t="shared" si="2"/>
        <v>-18.831151821862477</v>
      </c>
      <c r="H12" s="10">
        <f t="shared" si="3"/>
        <v>-0.49555662689111779</v>
      </c>
      <c r="I12" s="11">
        <f t="shared" si="4"/>
        <v>27.879240837417434</v>
      </c>
      <c r="J12" s="8">
        <v>25.149295736208</v>
      </c>
      <c r="K12" s="12">
        <f t="shared" si="5"/>
        <v>2.7299451012094345</v>
      </c>
      <c r="L12" s="13">
        <f t="shared" si="6"/>
        <v>0.10854956456212297</v>
      </c>
    </row>
    <row r="13" spans="1:12" x14ac:dyDescent="0.3">
      <c r="A13" s="7" t="s">
        <v>23</v>
      </c>
      <c r="B13" s="16">
        <v>27.439523698439995</v>
      </c>
      <c r="C13" s="8">
        <v>29.60580188515894</v>
      </c>
      <c r="D13" s="8">
        <f t="shared" si="0"/>
        <v>1125.0204716360397</v>
      </c>
      <c r="E13" s="9">
        <v>26.925713562753032</v>
      </c>
      <c r="F13" s="8">
        <f t="shared" si="1"/>
        <v>1124.1485412449392</v>
      </c>
      <c r="G13" s="10">
        <f t="shared" si="2"/>
        <v>0.87193039110047721</v>
      </c>
      <c r="H13" s="10">
        <f t="shared" si="3"/>
        <v>2.2945536607907296E-2</v>
      </c>
      <c r="I13" s="11">
        <f t="shared" si="4"/>
        <v>29.60580188515894</v>
      </c>
      <c r="J13" s="8">
        <v>27.439523698439995</v>
      </c>
      <c r="K13" s="12">
        <f t="shared" si="5"/>
        <v>2.1662781867189445</v>
      </c>
      <c r="L13" s="13">
        <f t="shared" si="6"/>
        <v>7.8947368421052544E-2</v>
      </c>
    </row>
    <row r="14" spans="1:12" x14ac:dyDescent="0.3">
      <c r="A14" s="1" t="s">
        <v>24</v>
      </c>
      <c r="B14" s="16">
        <v>32.506112916773994</v>
      </c>
      <c r="C14" s="8">
        <v>35.072384989150883</v>
      </c>
      <c r="D14" s="8">
        <f t="shared" si="0"/>
        <v>1332.7506295877336</v>
      </c>
      <c r="E14" s="9">
        <v>30.057275303643724</v>
      </c>
      <c r="F14" s="8">
        <f t="shared" si="1"/>
        <v>1254.8912439271255</v>
      </c>
      <c r="G14" s="10">
        <f t="shared" si="2"/>
        <v>77.859385660608041</v>
      </c>
      <c r="H14" s="10">
        <f t="shared" si="3"/>
        <v>2.0489312015949483</v>
      </c>
      <c r="I14" s="11">
        <f t="shared" si="4"/>
        <v>35.072384989150883</v>
      </c>
      <c r="J14" s="8">
        <v>32.506112916773994</v>
      </c>
      <c r="K14" s="12">
        <f t="shared" si="5"/>
        <v>2.5662720723768899</v>
      </c>
      <c r="L14" s="13">
        <f t="shared" si="6"/>
        <v>7.8947368421052502E-2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Calculator</vt:lpstr>
      <vt:lpstr>Sheet2</vt:lpstr>
      <vt:lpstr>Calculator!Print_Area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Melissa Olsen</dc:creator>
  <cp:lastModifiedBy>Melissa Olsen</cp:lastModifiedBy>
  <dcterms:created xsi:type="dcterms:W3CDTF">2021-04-29T01:23:16Z</dcterms:created>
  <dcterms:modified xsi:type="dcterms:W3CDTF">2021-05-27T01:40:26Z</dcterms:modified>
</cp:coreProperties>
</file>